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wing/Downloads/"/>
    </mc:Choice>
  </mc:AlternateContent>
  <xr:revisionPtr revIDLastSave="0" documentId="13_ncr:1_{4F380356-C19C-674B-85E4-364FA3EEF6E2}" xr6:coauthVersionLast="47" xr6:coauthVersionMax="47" xr10:uidLastSave="{00000000-0000-0000-0000-000000000000}"/>
  <bookViews>
    <workbookView xWindow="0" yWindow="500" windowWidth="29040" windowHeight="15840" xr2:uid="{B04BD381-61C4-4C01-8D8A-3374B290B950}"/>
  </bookViews>
  <sheets>
    <sheet name="Position Sizing Scorecard" sheetId="1" r:id="rId1"/>
    <sheet name="Equal Weigh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2" l="1"/>
  <c r="P6" i="2"/>
  <c r="Q6" i="2" s="1"/>
  <c r="S6" i="2" s="1"/>
  <c r="P7" i="2"/>
  <c r="Q7" i="2" s="1"/>
  <c r="S7" i="2" s="1"/>
  <c r="P8" i="2"/>
  <c r="Q8" i="2" s="1"/>
  <c r="S8" i="2" s="1"/>
  <c r="P5" i="2"/>
  <c r="Q5" i="2" s="1"/>
  <c r="S5" i="2" s="1"/>
  <c r="J6" i="2"/>
  <c r="K6" i="2" s="1"/>
  <c r="M6" i="2" s="1"/>
  <c r="J7" i="2"/>
  <c r="K7" i="2" s="1"/>
  <c r="M7" i="2" s="1"/>
  <c r="J8" i="2"/>
  <c r="K8" i="2" s="1"/>
  <c r="M8" i="2" s="1"/>
  <c r="J5" i="2"/>
  <c r="K5" i="2" s="1"/>
  <c r="M5" i="2" s="1"/>
  <c r="D6" i="2"/>
  <c r="E6" i="2" s="1"/>
  <c r="G6" i="2" s="1"/>
  <c r="D7" i="2"/>
  <c r="E7" i="2" s="1"/>
  <c r="G7" i="2" s="1"/>
  <c r="D8" i="2"/>
  <c r="E8" i="2" s="1"/>
  <c r="G8" i="2" s="1"/>
  <c r="D5" i="2"/>
  <c r="E5" i="2" s="1"/>
  <c r="G5" i="2" s="1"/>
  <c r="L5" i="2" s="1"/>
  <c r="D13" i="2" l="1"/>
  <c r="R5" i="2"/>
  <c r="T5" i="2" s="1"/>
  <c r="H8" i="2"/>
  <c r="L8" i="2"/>
  <c r="R8" i="2" s="1"/>
  <c r="T8" i="2" s="1"/>
  <c r="L6" i="2"/>
  <c r="D14" i="2" s="1"/>
  <c r="H6" i="2"/>
  <c r="H7" i="2"/>
  <c r="L7" i="2"/>
  <c r="R7" i="2" s="1"/>
  <c r="T7" i="2" s="1"/>
  <c r="N7" i="2"/>
  <c r="N5" i="2"/>
  <c r="H5" i="2"/>
  <c r="I6" i="1"/>
  <c r="N6" i="1" s="1"/>
  <c r="P6" i="1" s="1"/>
  <c r="E15" i="1" s="1"/>
  <c r="I7" i="1"/>
  <c r="N7" i="1" s="1"/>
  <c r="P7" i="1" s="1"/>
  <c r="E13" i="1" s="1"/>
  <c r="I8" i="1"/>
  <c r="N8" i="1" s="1"/>
  <c r="P8" i="1" s="1"/>
  <c r="E12" i="1" s="1"/>
  <c r="I5" i="1"/>
  <c r="F6" i="1"/>
  <c r="C15" i="1" s="1"/>
  <c r="F7" i="1"/>
  <c r="C13" i="1" s="1"/>
  <c r="F8" i="1"/>
  <c r="C12" i="1" s="1"/>
  <c r="F5" i="1"/>
  <c r="C14" i="1" s="1"/>
  <c r="K8" i="1" l="1"/>
  <c r="D12" i="1" s="1"/>
  <c r="F12" i="1" s="1"/>
  <c r="N8" i="2"/>
  <c r="K6" i="1"/>
  <c r="D15" i="1" s="1"/>
  <c r="F15" i="1" s="1"/>
  <c r="K5" i="1"/>
  <c r="D14" i="1" s="1"/>
  <c r="C14" i="2"/>
  <c r="F13" i="1"/>
  <c r="N6" i="2"/>
  <c r="R6" i="2"/>
  <c r="D15" i="2" s="1"/>
  <c r="N5" i="1"/>
  <c r="K7" i="1"/>
  <c r="D13" i="1" s="1"/>
  <c r="P5" i="1" l="1"/>
  <c r="E14" i="1" s="1"/>
  <c r="F14" i="1" s="1"/>
  <c r="C15" i="2"/>
  <c r="T6" i="2"/>
</calcChain>
</file>

<file path=xl/sharedStrings.xml><?xml version="1.0" encoding="utf-8"?>
<sst xmlns="http://schemas.openxmlformats.org/spreadsheetml/2006/main" count="59" uniqueCount="29">
  <si>
    <t>Security</t>
  </si>
  <si>
    <t>A</t>
  </si>
  <si>
    <t>B</t>
  </si>
  <si>
    <t>C</t>
  </si>
  <si>
    <t>D</t>
  </si>
  <si>
    <t>Cash</t>
  </si>
  <si>
    <t>Weight</t>
  </si>
  <si>
    <t>ROIC</t>
  </si>
  <si>
    <t>Period 1</t>
  </si>
  <si>
    <t>Period 2</t>
  </si>
  <si>
    <t>Period 3</t>
  </si>
  <si>
    <t>Beginning Market Value (USD)</t>
  </si>
  <si>
    <t>P&amp;L (USD)</t>
  </si>
  <si>
    <t>Bucket</t>
  </si>
  <si>
    <t>Daily ROIC</t>
  </si>
  <si>
    <t>Compound ROIC</t>
  </si>
  <si>
    <t>0 -2 %</t>
  </si>
  <si>
    <t>3 - 5%</t>
  </si>
  <si>
    <t>6 - 10%</t>
  </si>
  <si>
    <t>&gt; 10%</t>
  </si>
  <si>
    <t>Old Weight</t>
  </si>
  <si>
    <t>Equal Weight</t>
  </si>
  <si>
    <t>Conversion Factor</t>
  </si>
  <si>
    <t>Period</t>
  </si>
  <si>
    <t>Active Portfolio</t>
  </si>
  <si>
    <t>Equally Weighted</t>
  </si>
  <si>
    <t>Contribution</t>
  </si>
  <si>
    <t>Position Sizing Scorecard</t>
  </si>
  <si>
    <t>Portfolio Returns vs Equally Weighted Portfolio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</si>
</sst>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roxima Nova"/>
    </font>
    <font>
      <sz val="11"/>
      <color theme="4" tint="-0.499984740745262"/>
      <name val="Proxima Nova"/>
    </font>
    <font>
      <sz val="22"/>
      <color theme="1"/>
      <name val="Proxima Nov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/>
    <xf numFmtId="0" fontId="2" fillId="4" borderId="1" xfId="0" applyFont="1" applyFill="1" applyBorder="1"/>
    <xf numFmtId="10" fontId="2" fillId="2" borderId="1" xfId="2" applyNumberFormat="1" applyFont="1" applyFill="1" applyBorder="1"/>
    <xf numFmtId="10" fontId="2" fillId="4" borderId="1" xfId="2" applyNumberFormat="1" applyFont="1" applyFill="1" applyBorder="1"/>
    <xf numFmtId="4" fontId="2" fillId="2" borderId="1" xfId="0" applyNumberFormat="1" applyFont="1" applyFill="1" applyBorder="1"/>
    <xf numFmtId="4" fontId="2" fillId="4" borderId="1" xfId="0" applyNumberFormat="1" applyFont="1" applyFill="1" applyBorder="1"/>
    <xf numFmtId="0" fontId="2" fillId="2" borderId="3" xfId="0" applyFont="1" applyFill="1" applyBorder="1"/>
    <xf numFmtId="0" fontId="2" fillId="4" borderId="3" xfId="0" applyFont="1" applyFill="1" applyBorder="1"/>
    <xf numFmtId="43" fontId="2" fillId="2" borderId="4" xfId="1" applyFont="1" applyFill="1" applyBorder="1"/>
    <xf numFmtId="43" fontId="2" fillId="4" borderId="4" xfId="1" applyFont="1" applyFill="1" applyBorder="1"/>
    <xf numFmtId="10" fontId="2" fillId="5" borderId="0" xfId="2" applyNumberFormat="1" applyFont="1" applyFill="1" applyBorder="1"/>
    <xf numFmtId="43" fontId="2" fillId="4" borderId="2" xfId="1" applyFont="1" applyFill="1" applyBorder="1"/>
    <xf numFmtId="4" fontId="2" fillId="4" borderId="5" xfId="0" applyNumberFormat="1" applyFont="1" applyFill="1" applyBorder="1"/>
    <xf numFmtId="0" fontId="2" fillId="2" borderId="0" xfId="0" applyFont="1" applyFill="1" applyBorder="1"/>
    <xf numFmtId="43" fontId="2" fillId="2" borderId="4" xfId="1" applyFont="1" applyFill="1" applyBorder="1" applyAlignment="1">
      <alignment horizontal="center"/>
    </xf>
    <xf numFmtId="43" fontId="2" fillId="4" borderId="4" xfId="1" applyFont="1" applyFill="1" applyBorder="1" applyAlignment="1">
      <alignment horizontal="center"/>
    </xf>
    <xf numFmtId="10" fontId="2" fillId="4" borderId="5" xfId="2" applyNumberFormat="1" applyFont="1" applyFill="1" applyBorder="1"/>
    <xf numFmtId="43" fontId="2" fillId="2" borderId="0" xfId="1" applyFont="1" applyFill="1" applyBorder="1" applyAlignment="1">
      <alignment horizontal="center"/>
    </xf>
    <xf numFmtId="10" fontId="2" fillId="2" borderId="1" xfId="0" applyNumberFormat="1" applyFont="1" applyFill="1" applyBorder="1"/>
    <xf numFmtId="10" fontId="2" fillId="4" borderId="1" xfId="0" applyNumberFormat="1" applyFont="1" applyFill="1" applyBorder="1"/>
    <xf numFmtId="10" fontId="2" fillId="2" borderId="3" xfId="0" applyNumberFormat="1" applyFont="1" applyFill="1" applyBorder="1"/>
    <xf numFmtId="10" fontId="2" fillId="4" borderId="3" xfId="0" applyNumberFormat="1" applyFont="1" applyFill="1" applyBorder="1"/>
    <xf numFmtId="10" fontId="2" fillId="6" borderId="0" xfId="2" applyNumberFormat="1" applyFont="1" applyFill="1" applyBorder="1"/>
    <xf numFmtId="10" fontId="3" fillId="6" borderId="0" xfId="2" applyNumberFormat="1" applyFont="1" applyFill="1" applyBorder="1"/>
    <xf numFmtId="10" fontId="2" fillId="2" borderId="0" xfId="2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10" fontId="3" fillId="2" borderId="0" xfId="2" applyNumberFormat="1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'Position Sizing Scorecard'!$A$12:$A$15</c:f>
              <c:strCache>
                <c:ptCount val="4"/>
                <c:pt idx="0">
                  <c:v>0 -2 %</c:v>
                </c:pt>
                <c:pt idx="1">
                  <c:v>3 - 5%</c:v>
                </c:pt>
                <c:pt idx="2">
                  <c:v>6 - 10%</c:v>
                </c:pt>
                <c:pt idx="3">
                  <c:v>&gt; 10%</c:v>
                </c:pt>
              </c:strCache>
            </c:strRef>
          </c:cat>
          <c:val>
            <c:numRef>
              <c:f>'Position Sizing Scorecard'!$F$12:$F$15</c:f>
              <c:numCache>
                <c:formatCode>0.00%</c:formatCode>
                <c:ptCount val="4"/>
                <c:pt idx="0">
                  <c:v>1.862113333333415E-3</c:v>
                </c:pt>
                <c:pt idx="1">
                  <c:v>2.1964113333332591E-3</c:v>
                </c:pt>
                <c:pt idx="2">
                  <c:v>4.2527613999998604E-3</c:v>
                </c:pt>
                <c:pt idx="3">
                  <c:v>4.731233999999862E-3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3-411F-B80A-62388FE29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1235904"/>
        <c:axId val="631236320"/>
      </c:barChart>
      <c:catAx>
        <c:axId val="631235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Position 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236320"/>
        <c:crosses val="autoZero"/>
        <c:auto val="1"/>
        <c:lblAlgn val="ctr"/>
        <c:lblOffset val="100"/>
        <c:noMultiLvlLbl val="0"/>
      </c:catAx>
      <c:valAx>
        <c:axId val="6312363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ROIC</a:t>
                </a:r>
              </a:p>
            </c:rich>
          </c:tx>
          <c:layout>
            <c:manualLayout>
              <c:xMode val="edge"/>
              <c:yMode val="edge"/>
              <c:x val="1.6858239582253548E-2"/>
              <c:y val="0.36909789241442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1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123590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accent1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58683823058702"/>
          <c:y val="0.16463279498322977"/>
          <c:w val="0.8475159507500587"/>
          <c:h val="0.77249157848110073"/>
        </c:manualLayout>
      </c:layout>
      <c:lineChart>
        <c:grouping val="standard"/>
        <c:varyColors val="0"/>
        <c:ser>
          <c:idx val="0"/>
          <c:order val="0"/>
          <c:tx>
            <c:strRef>
              <c:f>'Equal Weights'!$C$12</c:f>
              <c:strCache>
                <c:ptCount val="1"/>
                <c:pt idx="0">
                  <c:v>Active Portfolio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'Equal Weights'!$C$13:$C$15</c:f>
              <c:numCache>
                <c:formatCode>0.00%</c:formatCode>
                <c:ptCount val="3"/>
                <c:pt idx="0">
                  <c:v>-1.089186E-3</c:v>
                </c:pt>
                <c:pt idx="1">
                  <c:v>7.9214599432697694E-4</c:v>
                </c:pt>
                <c:pt idx="2">
                  <c:v>3.6001580971775919E-3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900-8EBA-826E8D9CF4CD}"/>
            </c:ext>
          </c:extLst>
        </c:ser>
        <c:ser>
          <c:idx val="1"/>
          <c:order val="1"/>
          <c:tx>
            <c:strRef>
              <c:f>'Equal Weights'!$D$12</c:f>
              <c:strCache>
                <c:ptCount val="1"/>
                <c:pt idx="0">
                  <c:v>Equally Weighted</c:v>
                </c:pt>
              </c:strCache>
            </c:strRef>
          </c:tx>
          <c:spPr>
            <a:ln w="381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'Equal Weights'!$D$13:$D$15</c:f>
              <c:numCache>
                <c:formatCode>0.00%</c:formatCode>
                <c:ptCount val="3"/>
                <c:pt idx="0">
                  <c:v>2.1882705295238089E-3</c:v>
                </c:pt>
                <c:pt idx="1">
                  <c:v>3.9166385639638158E-3</c:v>
                </c:pt>
                <c:pt idx="2">
                  <c:v>4.2240826003850955E-3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C7-4900-8EBA-826E8D9CF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903648"/>
        <c:axId val="535896160"/>
      </c:lineChart>
      <c:catAx>
        <c:axId val="535903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1">
                        <a:lumMod val="50000"/>
                      </a:schemeClr>
                    </a:solidFill>
                    <a:latin typeface="Proxima Nova"/>
                  </a:rPr>
                  <a:t>Period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896160"/>
        <c:crosses val="autoZero"/>
        <c:auto val="1"/>
        <c:lblAlgn val="ctr"/>
        <c:lblOffset val="100"/>
        <c:noMultiLvlLbl val="0"/>
      </c:catAx>
      <c:valAx>
        <c:axId val="5358961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1">
                        <a:lumMod val="50000"/>
                      </a:schemeClr>
                    </a:solidFill>
                    <a:latin typeface="Proxima Nova"/>
                  </a:rPr>
                  <a:t>Contribution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Proxima Nova"/>
                <a:ea typeface="+mn-ea"/>
                <a:cs typeface="+mn-cs"/>
              </a:defRPr>
            </a:pPr>
            <a:endParaRPr lang="en-US"/>
          </a:p>
        </c:txPr>
        <c:crossAx val="53590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1">
                  <a:lumMod val="50000"/>
                </a:schemeClr>
              </a:solidFill>
              <a:latin typeface="Proxima Nova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9</xdr:row>
      <xdr:rowOff>160971</xdr:rowOff>
    </xdr:from>
    <xdr:to>
      <xdr:col>16</xdr:col>
      <xdr:colOff>38099</xdr:colOff>
      <xdr:row>24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5080E8-16CD-0630-3B16-724EFEDD9D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8</xdr:row>
      <xdr:rowOff>233361</xdr:rowOff>
    </xdr:from>
    <xdr:to>
      <xdr:col>11</xdr:col>
      <xdr:colOff>2004060</xdr:colOff>
      <xdr:row>26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4F55EF-3AED-C7D6-D48B-F5FDE61167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1CF61-1635-4A54-B4A5-571F93B8BE1D}">
  <dimension ref="A1:P19"/>
  <sheetViews>
    <sheetView tabSelected="1" topLeftCell="A2" zoomScale="125" zoomScaleNormal="100" workbookViewId="0">
      <selection activeCell="D20" sqref="D20"/>
    </sheetView>
  </sheetViews>
  <sheetFormatPr baseColWidth="10" defaultColWidth="9.1640625" defaultRowHeight="19.25" customHeight="1" x14ac:dyDescent="0.15"/>
  <cols>
    <col min="1" max="1" width="9.1640625" style="2"/>
    <col min="2" max="2" width="2" style="16" customWidth="1"/>
    <col min="3" max="3" width="9.1640625" style="2"/>
    <col min="4" max="4" width="36.1640625" style="2" customWidth="1"/>
    <col min="5" max="5" width="13" style="2" customWidth="1"/>
    <col min="6" max="6" width="17" style="2" customWidth="1"/>
    <col min="7" max="7" width="1.6640625" style="2" customWidth="1"/>
    <col min="8" max="8" width="9.1640625" style="2"/>
    <col min="9" max="9" width="32" style="2" customWidth="1"/>
    <col min="10" max="10" width="13.5" style="2" customWidth="1"/>
    <col min="11" max="11" width="9.1640625" style="2"/>
    <col min="12" max="12" width="2.1640625" style="2" customWidth="1"/>
    <col min="13" max="13" width="9.1640625" style="2"/>
    <col min="14" max="14" width="28.6640625" style="2" customWidth="1"/>
    <col min="15" max="15" width="13.33203125" style="2" bestFit="1" customWidth="1"/>
    <col min="16" max="16384" width="9.1640625" style="2"/>
  </cols>
  <sheetData>
    <row r="1" spans="1:16" s="33" customFormat="1" ht="32.25" customHeight="1" x14ac:dyDescent="0.3">
      <c r="A1" s="37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33" customFormat="1" ht="12" customHeight="1" x14ac:dyDescent="0.3">
      <c r="A2" s="34"/>
    </row>
    <row r="3" spans="1:16" ht="19.25" customHeight="1" x14ac:dyDescent="0.15">
      <c r="C3" s="36" t="s">
        <v>8</v>
      </c>
      <c r="D3" s="36"/>
      <c r="E3" s="36"/>
      <c r="F3" s="36"/>
      <c r="H3" s="36" t="s">
        <v>9</v>
      </c>
      <c r="I3" s="36"/>
      <c r="J3" s="36"/>
      <c r="K3" s="36"/>
      <c r="M3" s="36" t="s">
        <v>10</v>
      </c>
      <c r="N3" s="36"/>
      <c r="O3" s="36"/>
      <c r="P3" s="36"/>
    </row>
    <row r="4" spans="1:16" ht="19.25" customHeight="1" x14ac:dyDescent="0.15">
      <c r="A4" s="35" t="s">
        <v>0</v>
      </c>
      <c r="B4" s="40"/>
      <c r="C4" s="35" t="s">
        <v>6</v>
      </c>
      <c r="D4" s="35" t="s">
        <v>11</v>
      </c>
      <c r="E4" s="35" t="s">
        <v>12</v>
      </c>
      <c r="F4" s="35" t="s">
        <v>7</v>
      </c>
      <c r="G4" s="41"/>
      <c r="H4" s="35" t="s">
        <v>6</v>
      </c>
      <c r="I4" s="35" t="s">
        <v>11</v>
      </c>
      <c r="J4" s="35" t="s">
        <v>12</v>
      </c>
      <c r="K4" s="35" t="s">
        <v>7</v>
      </c>
      <c r="L4" s="41"/>
      <c r="M4" s="35" t="s">
        <v>6</v>
      </c>
      <c r="N4" s="35" t="s">
        <v>11</v>
      </c>
      <c r="O4" s="35" t="s">
        <v>12</v>
      </c>
      <c r="P4" s="35" t="s">
        <v>7</v>
      </c>
    </row>
    <row r="5" spans="1:16" ht="19.25" customHeight="1" x14ac:dyDescent="0.15">
      <c r="A5" s="9" t="s">
        <v>1</v>
      </c>
      <c r="C5" s="13">
        <v>6.25E-2</v>
      </c>
      <c r="D5" s="11">
        <v>50000000</v>
      </c>
      <c r="E5" s="7">
        <v>-11312.41</v>
      </c>
      <c r="F5" s="5">
        <f>E5/D5</f>
        <v>-2.2624820000000001E-4</v>
      </c>
      <c r="H5" s="13">
        <v>9.5000000000000001E-2</v>
      </c>
      <c r="I5" s="17">
        <f>D5+E5</f>
        <v>49988687.590000004</v>
      </c>
      <c r="J5" s="17">
        <v>39643.279999999999</v>
      </c>
      <c r="K5" s="5">
        <f>J5/I5</f>
        <v>7.9304502500942729E-4</v>
      </c>
      <c r="M5" s="13">
        <v>9.5000000000000001E-2</v>
      </c>
      <c r="N5" s="11">
        <f>I5+J5</f>
        <v>50028330.870000005</v>
      </c>
      <c r="O5" s="11">
        <v>184307.20000000001</v>
      </c>
      <c r="P5" s="5">
        <f>O5/N5</f>
        <v>3.684056549456494E-3</v>
      </c>
    </row>
    <row r="6" spans="1:16" ht="19.25" customHeight="1" x14ac:dyDescent="0.15">
      <c r="A6" s="10" t="s">
        <v>2</v>
      </c>
      <c r="C6" s="13">
        <v>0.105</v>
      </c>
      <c r="D6" s="12">
        <v>5000000</v>
      </c>
      <c r="E6" s="8">
        <v>-23615.03</v>
      </c>
      <c r="F6" s="6">
        <f t="shared" ref="F6:F8" si="0">E6/D6</f>
        <v>-4.7230060000000001E-3</v>
      </c>
      <c r="H6" s="13">
        <v>0.11</v>
      </c>
      <c r="I6" s="12">
        <f t="shared" ref="I6:I8" si="1">D6+E6</f>
        <v>4976384.97</v>
      </c>
      <c r="J6" s="18">
        <v>6560</v>
      </c>
      <c r="K6" s="6">
        <f t="shared" ref="K6:K8" si="2">J6/I6</f>
        <v>1.3182259892566149E-3</v>
      </c>
      <c r="M6" s="13">
        <v>0.12</v>
      </c>
      <c r="N6" s="12">
        <f t="shared" ref="N6:N8" si="3">I6+J6</f>
        <v>4982944.97</v>
      </c>
      <c r="O6" s="12">
        <v>40711.199999999997</v>
      </c>
      <c r="P6" s="6">
        <f t="shared" ref="P6:P8" si="4">O6/N6</f>
        <v>8.1701082883923557E-3</v>
      </c>
    </row>
    <row r="7" spans="1:16" ht="19.25" customHeight="1" x14ac:dyDescent="0.15">
      <c r="A7" s="9" t="s">
        <v>3</v>
      </c>
      <c r="C7" s="13">
        <v>0.03</v>
      </c>
      <c r="D7" s="11">
        <v>30000000</v>
      </c>
      <c r="E7" s="7">
        <v>-93760.66</v>
      </c>
      <c r="F7" s="5">
        <f t="shared" si="0"/>
        <v>-3.1253553333333334E-3</v>
      </c>
      <c r="H7" s="13">
        <v>0.03</v>
      </c>
      <c r="I7" s="11">
        <f t="shared" si="1"/>
        <v>29906239.34</v>
      </c>
      <c r="J7" s="17">
        <v>3119.56</v>
      </c>
      <c r="K7" s="5">
        <f t="shared" si="2"/>
        <v>1.0431134334658876E-4</v>
      </c>
      <c r="M7" s="13">
        <v>0.03</v>
      </c>
      <c r="N7" s="11">
        <f t="shared" si="3"/>
        <v>29909358.899999999</v>
      </c>
      <c r="O7" s="11">
        <v>156533.44</v>
      </c>
      <c r="P7" s="5">
        <f t="shared" si="4"/>
        <v>5.2335939571075199E-3</v>
      </c>
    </row>
    <row r="8" spans="1:16" ht="19.25" customHeight="1" x14ac:dyDescent="0.15">
      <c r="A8" s="10" t="s">
        <v>4</v>
      </c>
      <c r="C8" s="13">
        <v>2.5000000000000001E-3</v>
      </c>
      <c r="D8" s="14">
        <v>15000000</v>
      </c>
      <c r="E8" s="15">
        <v>19769.5</v>
      </c>
      <c r="F8" s="19">
        <f t="shared" si="0"/>
        <v>1.3179666666666666E-3</v>
      </c>
      <c r="H8" s="13">
        <v>5.0000000000000001E-3</v>
      </c>
      <c r="I8" s="12">
        <f t="shared" si="1"/>
        <v>15019769.5</v>
      </c>
      <c r="J8" s="18">
        <v>29805.48</v>
      </c>
      <c r="K8" s="19">
        <f t="shared" si="2"/>
        <v>1.9844166050617487E-3</v>
      </c>
      <c r="M8" s="13">
        <v>0.02</v>
      </c>
      <c r="N8" s="12">
        <f t="shared" si="3"/>
        <v>15049574.98</v>
      </c>
      <c r="O8" s="12">
        <v>-21643.279999999999</v>
      </c>
      <c r="P8" s="19">
        <f t="shared" si="4"/>
        <v>-1.4381323079729921E-3</v>
      </c>
    </row>
    <row r="9" spans="1:16" ht="19.25" customHeight="1" x14ac:dyDescent="0.15">
      <c r="A9" s="9" t="s">
        <v>5</v>
      </c>
      <c r="C9" s="13">
        <v>0.8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9.25" customHeight="1" x14ac:dyDescent="0.15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9.25" customHeight="1" x14ac:dyDescent="0.15">
      <c r="A11" s="39" t="s">
        <v>13</v>
      </c>
      <c r="B11" s="43"/>
      <c r="C11" s="44" t="s">
        <v>14</v>
      </c>
      <c r="D11" s="44"/>
      <c r="E11" s="44"/>
      <c r="F11" s="39" t="s">
        <v>15</v>
      </c>
      <c r="J11" s="20"/>
    </row>
    <row r="12" spans="1:16" ht="19.25" customHeight="1" x14ac:dyDescent="0.15">
      <c r="A12" s="3" t="s">
        <v>16</v>
      </c>
      <c r="C12" s="21">
        <f>F8</f>
        <v>1.3179666666666666E-3</v>
      </c>
      <c r="D12" s="21">
        <f>K8</f>
        <v>1.9844166050617487E-3</v>
      </c>
      <c r="E12" s="23">
        <f>P8</f>
        <v>-1.4381323079729921E-3</v>
      </c>
      <c r="F12" s="26">
        <f>FVSCHEDULE(1,C12:E12)-1</f>
        <v>1.862113333333415E-3</v>
      </c>
    </row>
    <row r="13" spans="1:16" ht="19.25" customHeight="1" x14ac:dyDescent="0.15">
      <c r="A13" s="4" t="s">
        <v>17</v>
      </c>
      <c r="C13" s="22">
        <f>F7</f>
        <v>-3.1253553333333334E-3</v>
      </c>
      <c r="D13" s="22">
        <f>K7</f>
        <v>1.0431134334658876E-4</v>
      </c>
      <c r="E13" s="24">
        <f>P7</f>
        <v>5.2335939571075199E-3</v>
      </c>
      <c r="F13" s="25">
        <f t="shared" ref="F13:F15" si="5">FVSCHEDULE(1,C13:E13)-1</f>
        <v>2.1964113333332591E-3</v>
      </c>
    </row>
    <row r="14" spans="1:16" ht="19.25" customHeight="1" x14ac:dyDescent="0.15">
      <c r="A14" s="3" t="s">
        <v>18</v>
      </c>
      <c r="C14" s="21">
        <f>F5</f>
        <v>-2.2624820000000001E-4</v>
      </c>
      <c r="D14" s="21">
        <f>K5</f>
        <v>7.9304502500942729E-4</v>
      </c>
      <c r="E14" s="23">
        <f>P5</f>
        <v>3.684056549456494E-3</v>
      </c>
      <c r="F14" s="25">
        <f t="shared" si="5"/>
        <v>4.2527613999998604E-3</v>
      </c>
    </row>
    <row r="15" spans="1:16" ht="19.25" customHeight="1" x14ac:dyDescent="0.15">
      <c r="A15" s="4" t="s">
        <v>19</v>
      </c>
      <c r="C15" s="22">
        <f>F6</f>
        <v>-4.7230060000000001E-3</v>
      </c>
      <c r="D15" s="22">
        <f>K6</f>
        <v>1.3182259892566149E-3</v>
      </c>
      <c r="E15" s="24">
        <f>P6</f>
        <v>8.1701082883923557E-3</v>
      </c>
      <c r="F15" s="25">
        <f t="shared" si="5"/>
        <v>4.731233999999862E-3</v>
      </c>
    </row>
    <row r="19" spans="4:4" ht="19.25" customHeight="1" x14ac:dyDescent="0.3">
      <c r="D19" s="32"/>
    </row>
  </sheetData>
  <mergeCells count="5">
    <mergeCell ref="C3:F3"/>
    <mergeCell ref="H3:K3"/>
    <mergeCell ref="M3:P3"/>
    <mergeCell ref="C11:E11"/>
    <mergeCell ref="A1:P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AA033-64CA-4849-94D7-4E5D572A6D78}">
  <dimension ref="A1:T15"/>
  <sheetViews>
    <sheetView zoomScaleNormal="100" workbookViewId="0">
      <selection activeCell="C25" sqref="C25"/>
    </sheetView>
  </sheetViews>
  <sheetFormatPr baseColWidth="10" defaultColWidth="9.1640625" defaultRowHeight="19.25" customHeight="1" x14ac:dyDescent="0.2"/>
  <cols>
    <col min="1" max="1" width="9.1640625" style="1"/>
    <col min="2" max="2" width="1.83203125" style="1" customWidth="1"/>
    <col min="3" max="3" width="16.33203125" style="2" customWidth="1"/>
    <col min="4" max="4" width="19.83203125" style="2" customWidth="1"/>
    <col min="5" max="5" width="23.6640625" style="2" customWidth="1"/>
    <col min="6" max="6" width="29.6640625" style="2" customWidth="1"/>
    <col min="7" max="7" width="15" style="2" customWidth="1"/>
    <col min="8" max="8" width="9.1640625" style="2"/>
    <col min="9" max="9" width="2.1640625" style="2" customWidth="1"/>
    <col min="10" max="10" width="13.5" style="2" bestFit="1" customWidth="1"/>
    <col min="11" max="11" width="18.5" style="2" bestFit="1" customWidth="1"/>
    <col min="12" max="12" width="32.6640625" style="2" customWidth="1"/>
    <col min="13" max="13" width="11.5" style="2" bestFit="1" customWidth="1"/>
    <col min="14" max="14" width="6.83203125" style="2" bestFit="1" customWidth="1"/>
    <col min="15" max="15" width="2.6640625" style="2" customWidth="1"/>
    <col min="16" max="16" width="13.5" style="2" bestFit="1" customWidth="1"/>
    <col min="17" max="17" width="18.5" style="2" bestFit="1" customWidth="1"/>
    <col min="18" max="18" width="29.6640625" style="2" bestFit="1" customWidth="1"/>
    <col min="19" max="19" width="11.5" style="2" bestFit="1" customWidth="1"/>
    <col min="20" max="20" width="7.5" style="2" customWidth="1"/>
    <col min="21" max="16384" width="9.1640625" style="2"/>
  </cols>
  <sheetData>
    <row r="1" spans="1:20" ht="32.25" customHeight="1" x14ac:dyDescent="0.3">
      <c r="A1" s="37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7"/>
      <c r="R1" s="38"/>
      <c r="S1" s="38"/>
      <c r="T1" s="38"/>
    </row>
    <row r="2" spans="1:20" ht="11.25" customHeight="1" x14ac:dyDescent="0.2"/>
    <row r="3" spans="1:20" ht="19.25" customHeight="1" x14ac:dyDescent="0.15">
      <c r="A3" s="2"/>
      <c r="B3" s="16"/>
      <c r="C3" s="36" t="s">
        <v>8</v>
      </c>
      <c r="D3" s="36"/>
      <c r="E3" s="36"/>
      <c r="F3" s="36"/>
      <c r="G3" s="36"/>
      <c r="H3" s="36"/>
      <c r="J3" s="36" t="s">
        <v>9</v>
      </c>
      <c r="K3" s="36"/>
      <c r="L3" s="36"/>
      <c r="M3" s="36"/>
      <c r="N3" s="36"/>
      <c r="P3" s="36" t="s">
        <v>10</v>
      </c>
      <c r="Q3" s="36"/>
      <c r="R3" s="36"/>
      <c r="S3" s="36"/>
      <c r="T3" s="36"/>
    </row>
    <row r="4" spans="1:20" ht="19.25" customHeight="1" x14ac:dyDescent="0.15">
      <c r="A4" s="35" t="s">
        <v>0</v>
      </c>
      <c r="B4" s="40"/>
      <c r="C4" s="35" t="s">
        <v>20</v>
      </c>
      <c r="D4" s="35" t="s">
        <v>21</v>
      </c>
      <c r="E4" s="35" t="s">
        <v>22</v>
      </c>
      <c r="F4" s="35" t="s">
        <v>11</v>
      </c>
      <c r="G4" s="35" t="s">
        <v>12</v>
      </c>
      <c r="H4" s="35" t="s">
        <v>7</v>
      </c>
      <c r="I4" s="41"/>
      <c r="J4" s="35" t="s">
        <v>21</v>
      </c>
      <c r="K4" s="35" t="s">
        <v>22</v>
      </c>
      <c r="L4" s="35" t="s">
        <v>11</v>
      </c>
      <c r="M4" s="35" t="s">
        <v>12</v>
      </c>
      <c r="N4" s="35" t="s">
        <v>7</v>
      </c>
      <c r="O4" s="41"/>
      <c r="P4" s="35" t="s">
        <v>21</v>
      </c>
      <c r="Q4" s="35" t="s">
        <v>22</v>
      </c>
      <c r="R4" s="35" t="s">
        <v>11</v>
      </c>
      <c r="S4" s="35" t="s">
        <v>12</v>
      </c>
      <c r="T4" s="35" t="s">
        <v>7</v>
      </c>
    </row>
    <row r="5" spans="1:20" ht="19.25" customHeight="1" x14ac:dyDescent="0.15">
      <c r="A5" s="9" t="s">
        <v>1</v>
      </c>
      <c r="B5" s="16"/>
      <c r="C5" s="13">
        <v>6.25E-2</v>
      </c>
      <c r="D5" s="5">
        <f>SUM($C$5:$C$8)/COUNT($C$5:$C$8)</f>
        <v>4.9999999999999996E-2</v>
      </c>
      <c r="E5" s="5">
        <f>D5/C5</f>
        <v>0.79999999999999993</v>
      </c>
      <c r="F5" s="11">
        <v>50000000</v>
      </c>
      <c r="G5" s="7">
        <f>'Position Sizing Scorecard'!E5*'Equal Weights'!E5</f>
        <v>-9049.9279999999999</v>
      </c>
      <c r="H5" s="5">
        <f>G5/F5</f>
        <v>-1.8099855999999999E-4</v>
      </c>
      <c r="J5" s="21">
        <f>SUM('Position Sizing Scorecard'!$H$5:$H$8)/COUNT('Position Sizing Scorecard'!$H$5:$H$8)</f>
        <v>6.0000000000000005E-2</v>
      </c>
      <c r="K5" s="5">
        <f>J5/'Position Sizing Scorecard'!H5</f>
        <v>0.63157894736842113</v>
      </c>
      <c r="L5" s="11">
        <f>F5+G5</f>
        <v>49990950.071999997</v>
      </c>
      <c r="M5" s="7">
        <f>'Position Sizing Scorecard'!J5*'Equal Weights'!K5</f>
        <v>25037.861052631582</v>
      </c>
      <c r="N5" s="5">
        <f>M5/L5</f>
        <v>5.0084787379656788E-4</v>
      </c>
      <c r="P5" s="21">
        <f>SUM('Position Sizing Scorecard'!$M$5:$M$8)/COUNT('Position Sizing Scorecard'!$M$5:$M$8)</f>
        <v>6.6250000000000003E-2</v>
      </c>
      <c r="Q5" s="5">
        <f>P5/'Position Sizing Scorecard'!M5</f>
        <v>0.69736842105263164</v>
      </c>
      <c r="R5" s="11">
        <f>L5+M5</f>
        <v>50015987.933052629</v>
      </c>
      <c r="S5" s="7">
        <f>Q5*'Position Sizing Scorecard'!O5</f>
        <v>128530.02105263159</v>
      </c>
      <c r="T5" s="5">
        <f>S5/R5</f>
        <v>2.5697787120524647E-3</v>
      </c>
    </row>
    <row r="6" spans="1:20" ht="19.25" customHeight="1" x14ac:dyDescent="0.15">
      <c r="A6" s="10" t="s">
        <v>2</v>
      </c>
      <c r="B6" s="16"/>
      <c r="C6" s="13">
        <v>0.105</v>
      </c>
      <c r="D6" s="6">
        <f t="shared" ref="D6:D8" si="0">SUM($C$5:$C$8)/COUNT($C$5:$C$8)</f>
        <v>4.9999999999999996E-2</v>
      </c>
      <c r="E6" s="6">
        <f t="shared" ref="E6:E8" si="1">D6/C6</f>
        <v>0.47619047619047616</v>
      </c>
      <c r="F6" s="12">
        <v>5000000</v>
      </c>
      <c r="G6" s="8">
        <f>'Position Sizing Scorecard'!E6*'Equal Weights'!E6</f>
        <v>-11245.252380952379</v>
      </c>
      <c r="H6" s="6">
        <f t="shared" ref="H6:H8" si="2">G6/F6</f>
        <v>-2.2490504761904758E-3</v>
      </c>
      <c r="J6" s="22">
        <f>SUM('Position Sizing Scorecard'!$H$5:$H$8)/COUNT('Position Sizing Scorecard'!$H$5:$H$8)</f>
        <v>6.0000000000000005E-2</v>
      </c>
      <c r="K6" s="6">
        <f>J6/'Position Sizing Scorecard'!H6</f>
        <v>0.54545454545454553</v>
      </c>
      <c r="L6" s="12">
        <f t="shared" ref="L6:L8" si="3">F6+G6</f>
        <v>4988754.7476190478</v>
      </c>
      <c r="M6" s="8">
        <f>'Position Sizing Scorecard'!J6*'Equal Weights'!K6</f>
        <v>3578.1818181818185</v>
      </c>
      <c r="N6" s="6">
        <f t="shared" ref="N6:N8" si="4">M6/L6</f>
        <v>7.1724949395228445E-4</v>
      </c>
      <c r="P6" s="22">
        <f>SUM('Position Sizing Scorecard'!$M$5:$M$8)/COUNT('Position Sizing Scorecard'!$M$5:$M$8)</f>
        <v>6.6250000000000003E-2</v>
      </c>
      <c r="Q6" s="6">
        <f>P6/'Position Sizing Scorecard'!M6</f>
        <v>0.55208333333333337</v>
      </c>
      <c r="R6" s="12">
        <f t="shared" ref="R6:R8" si="5">L6+M6</f>
        <v>4992332.9294372294</v>
      </c>
      <c r="S6" s="8">
        <f>Q6*'Position Sizing Scorecard'!O6</f>
        <v>22475.974999999999</v>
      </c>
      <c r="T6" s="6">
        <f t="shared" ref="T6:T8" si="6">S6/R6</f>
        <v>4.5020985815009832E-3</v>
      </c>
    </row>
    <row r="7" spans="1:20" ht="19.25" customHeight="1" x14ac:dyDescent="0.15">
      <c r="A7" s="9" t="s">
        <v>3</v>
      </c>
      <c r="B7" s="16"/>
      <c r="C7" s="13">
        <v>0.03</v>
      </c>
      <c r="D7" s="5">
        <f t="shared" si="0"/>
        <v>4.9999999999999996E-2</v>
      </c>
      <c r="E7" s="5">
        <f t="shared" si="1"/>
        <v>1.6666666666666665</v>
      </c>
      <c r="F7" s="11">
        <v>30000000</v>
      </c>
      <c r="G7" s="7">
        <f>'Position Sizing Scorecard'!E7*'Equal Weights'!E7</f>
        <v>-156267.76666666666</v>
      </c>
      <c r="H7" s="5">
        <f t="shared" si="2"/>
        <v>-5.2089255555555552E-3</v>
      </c>
      <c r="J7" s="21">
        <f>SUM('Position Sizing Scorecard'!$H$5:$H$8)/COUNT('Position Sizing Scorecard'!$H$5:$H$8)</f>
        <v>6.0000000000000005E-2</v>
      </c>
      <c r="K7" s="5">
        <f>J7/'Position Sizing Scorecard'!H7</f>
        <v>2.0000000000000004</v>
      </c>
      <c r="L7" s="11">
        <f t="shared" si="3"/>
        <v>29843732.233333334</v>
      </c>
      <c r="M7" s="7">
        <f>'Position Sizing Scorecard'!J7*'Equal Weights'!K7</f>
        <v>6239.1200000000017</v>
      </c>
      <c r="N7" s="5">
        <f t="shared" si="4"/>
        <v>2.0905964278259228E-4</v>
      </c>
      <c r="P7" s="21">
        <f>SUM('Position Sizing Scorecard'!$M$5:$M$8)/COUNT('Position Sizing Scorecard'!$M$5:$M$8)</f>
        <v>6.6250000000000003E-2</v>
      </c>
      <c r="Q7" s="5">
        <f>P7/'Position Sizing Scorecard'!M7</f>
        <v>2.2083333333333335</v>
      </c>
      <c r="R7" s="11">
        <f t="shared" si="5"/>
        <v>29849971.353333335</v>
      </c>
      <c r="S7" s="7">
        <f>Q7*'Position Sizing Scorecard'!O7</f>
        <v>345678.01333333337</v>
      </c>
      <c r="T7" s="5">
        <f t="shared" si="6"/>
        <v>1.1580514072913226E-2</v>
      </c>
    </row>
    <row r="8" spans="1:20" ht="19.25" customHeight="1" x14ac:dyDescent="0.15">
      <c r="A8" s="10" t="s">
        <v>4</v>
      </c>
      <c r="B8" s="16"/>
      <c r="C8" s="13">
        <v>2.5000000000000001E-3</v>
      </c>
      <c r="D8" s="6">
        <f t="shared" si="0"/>
        <v>4.9999999999999996E-2</v>
      </c>
      <c r="E8" s="6">
        <f t="shared" si="1"/>
        <v>19.999999999999996</v>
      </c>
      <c r="F8" s="14">
        <v>15000000</v>
      </c>
      <c r="G8" s="8">
        <f>'Position Sizing Scorecard'!E8*'Equal Weights'!E8</f>
        <v>395389.99999999994</v>
      </c>
      <c r="H8" s="19">
        <f t="shared" si="2"/>
        <v>2.6359333333333328E-2</v>
      </c>
      <c r="J8" s="22">
        <f>SUM('Position Sizing Scorecard'!$H$5:$H$8)/COUNT('Position Sizing Scorecard'!$H$5:$H$8)</f>
        <v>6.0000000000000005E-2</v>
      </c>
      <c r="K8" s="6">
        <f>J8/'Position Sizing Scorecard'!H8</f>
        <v>12</v>
      </c>
      <c r="L8" s="12">
        <f t="shared" si="3"/>
        <v>15395390</v>
      </c>
      <c r="M8" s="8">
        <f>'Position Sizing Scorecard'!J8*'Equal Weights'!K8</f>
        <v>357665.76</v>
      </c>
      <c r="N8" s="19">
        <f t="shared" si="4"/>
        <v>2.3232003866092383E-2</v>
      </c>
      <c r="P8" s="22">
        <f>SUM('Position Sizing Scorecard'!$M$5:$M$8)/COUNT('Position Sizing Scorecard'!$M$5:$M$8)</f>
        <v>6.6250000000000003E-2</v>
      </c>
      <c r="Q8" s="6">
        <f>P8/'Position Sizing Scorecard'!M8</f>
        <v>3.3125</v>
      </c>
      <c r="R8" s="12">
        <f t="shared" si="5"/>
        <v>15753055.76</v>
      </c>
      <c r="S8" s="8">
        <f>Q8*'Position Sizing Scorecard'!O8</f>
        <v>-71693.364999999991</v>
      </c>
      <c r="T8" s="19">
        <f t="shared" si="6"/>
        <v>-4.5510766985312817E-3</v>
      </c>
    </row>
    <row r="9" spans="1:20" ht="19.25" customHeight="1" x14ac:dyDescent="0.15">
      <c r="A9" s="9" t="s">
        <v>5</v>
      </c>
      <c r="B9" s="16"/>
      <c r="C9" s="13">
        <v>0.8</v>
      </c>
      <c r="D9" s="27"/>
      <c r="E9" s="27"/>
      <c r="F9" s="16"/>
      <c r="G9" s="16"/>
      <c r="H9" s="16"/>
    </row>
    <row r="10" spans="1:20" ht="19.25" customHeight="1" x14ac:dyDescent="0.15">
      <c r="A10" s="16"/>
      <c r="B10" s="16"/>
      <c r="C10" s="27"/>
      <c r="D10" s="27"/>
      <c r="E10" s="27"/>
      <c r="F10" s="16"/>
      <c r="G10" s="16"/>
      <c r="H10" s="16"/>
    </row>
    <row r="11" spans="1:20" ht="19.25" customHeight="1" x14ac:dyDescent="0.15">
      <c r="A11" s="2"/>
      <c r="B11" s="31"/>
      <c r="C11" s="36" t="s">
        <v>26</v>
      </c>
      <c r="D11" s="36"/>
      <c r="E11" s="30"/>
    </row>
    <row r="12" spans="1:20" ht="19.25" customHeight="1" x14ac:dyDescent="0.15">
      <c r="A12" s="35" t="s">
        <v>23</v>
      </c>
      <c r="B12" s="42"/>
      <c r="C12" s="35" t="s">
        <v>24</v>
      </c>
      <c r="D12" s="35" t="s">
        <v>25</v>
      </c>
      <c r="E12" s="28"/>
    </row>
    <row r="13" spans="1:20" ht="19.25" customHeight="1" x14ac:dyDescent="0.15">
      <c r="A13" s="9">
        <v>1</v>
      </c>
      <c r="B13" s="27"/>
      <c r="C13" s="25">
        <f>SUM('Position Sizing Scorecard'!E5:E8)/SUM('Position Sizing Scorecard'!D5:D8)</f>
        <v>-1.089186E-3</v>
      </c>
      <c r="D13" s="25">
        <f>SUM(G5:G8)/SUM(F5:F8)</f>
        <v>2.1882705295238089E-3</v>
      </c>
      <c r="E13" s="29"/>
    </row>
    <row r="14" spans="1:20" ht="19.25" customHeight="1" x14ac:dyDescent="0.15">
      <c r="A14" s="10">
        <v>2</v>
      </c>
      <c r="B14" s="27"/>
      <c r="C14" s="25">
        <f>SUM('Position Sizing Scorecard'!J5:J8)/SUM('Position Sizing Scorecard'!I5:I8)</f>
        <v>7.9214599432697694E-4</v>
      </c>
      <c r="D14" s="25">
        <f>SUM(M5:M8)/SUM(L5:L8)</f>
        <v>3.9166385639638158E-3</v>
      </c>
      <c r="E14" s="29"/>
    </row>
    <row r="15" spans="1:20" ht="19.25" customHeight="1" x14ac:dyDescent="0.15">
      <c r="A15" s="9">
        <v>3</v>
      </c>
      <c r="B15" s="27"/>
      <c r="C15" s="25">
        <f>SUM('Position Sizing Scorecard'!O5:O8)/SUM('Position Sizing Scorecard'!N5:N8)</f>
        <v>3.6001580971775919E-3</v>
      </c>
      <c r="D15" s="25">
        <f>SUM(S5:S8)/SUM(R5:R8)</f>
        <v>4.2240826003850955E-3</v>
      </c>
      <c r="E15" s="29"/>
    </row>
  </sheetData>
  <mergeCells count="6">
    <mergeCell ref="C11:D11"/>
    <mergeCell ref="C3:H3"/>
    <mergeCell ref="J3:N3"/>
    <mergeCell ref="P3:T3"/>
    <mergeCell ref="A1:P1"/>
    <mergeCell ref="Q1:T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 Sizing Scorecard</vt:lpstr>
      <vt:lpstr>Equal 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Louie Shepherd</dc:creator>
  <cp:lastModifiedBy>Microsoft Office User</cp:lastModifiedBy>
  <dcterms:created xsi:type="dcterms:W3CDTF">2022-08-08T14:34:01Z</dcterms:created>
  <dcterms:modified xsi:type="dcterms:W3CDTF">2022-09-28T14:29:09Z</dcterms:modified>
</cp:coreProperties>
</file>